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S_baseins\Desktop\Novada Čempionāti\lielie  nolikumi\basketbols\2020\"/>
    </mc:Choice>
  </mc:AlternateContent>
  <xr:revisionPtr revIDLastSave="0" documentId="13_ncr:1_{8A69D4EB-F8C3-4062-BDB0-3CF2CFC623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roupA" sheetId="5" r:id="rId1"/>
    <sheet name="Options" sheetId="4" r:id="rId2"/>
  </sheets>
  <definedNames>
    <definedName name="home">GroupA!$A$14:$A$35</definedName>
    <definedName name="homescore">GroupA!$C$14:$C$35</definedName>
    <definedName name="visitor">GroupA!$B$14:$B$35</definedName>
    <definedName name="visitorscore">GroupA!$E$14:$E$35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5" l="1"/>
  <c r="P21" i="5"/>
  <c r="P20" i="5"/>
  <c r="P19" i="5"/>
  <c r="P18" i="5"/>
  <c r="P17" i="5"/>
  <c r="P16" i="5"/>
  <c r="R9" i="5" l="1"/>
  <c r="A32" i="5"/>
  <c r="A30" i="5"/>
  <c r="B27" i="5"/>
  <c r="A25" i="5"/>
  <c r="B20" i="5"/>
  <c r="B19" i="5"/>
  <c r="A29" i="5"/>
  <c r="B28" i="5"/>
  <c r="A24" i="5"/>
  <c r="B21" i="5"/>
  <c r="A19" i="5"/>
  <c r="B14" i="5"/>
  <c r="B32" i="5"/>
  <c r="A28" i="5"/>
  <c r="A23" i="5"/>
  <c r="B22" i="5"/>
  <c r="A18" i="5"/>
  <c r="B15" i="5"/>
  <c r="B33" i="5"/>
  <c r="B29" i="5"/>
  <c r="A27" i="5"/>
  <c r="A22" i="5"/>
  <c r="A17" i="5"/>
  <c r="B16" i="5"/>
  <c r="A33" i="5"/>
  <c r="A31" i="5"/>
  <c r="B26" i="5"/>
  <c r="B25" i="5"/>
  <c r="B18" i="5"/>
  <c r="A14" i="5"/>
  <c r="A34" i="5"/>
  <c r="B31" i="5"/>
  <c r="B24" i="5"/>
  <c r="A20" i="5"/>
  <c r="B17" i="5"/>
  <c r="A15" i="5"/>
  <c r="B34" i="5"/>
  <c r="B30" i="5"/>
  <c r="A26" i="5"/>
  <c r="B23" i="5"/>
  <c r="A21" i="5"/>
  <c r="A16" i="5"/>
  <c r="R8" i="5"/>
  <c r="R7" i="5"/>
  <c r="R6" i="5"/>
  <c r="R5" i="5"/>
  <c r="R4" i="5"/>
  <c r="R3" i="5"/>
  <c r="S7" i="5" l="1" a="1"/>
  <c r="U7" i="5" a="1"/>
  <c r="S3" i="5" a="1"/>
  <c r="U3" i="5" a="1"/>
  <c r="U9" i="5" a="1"/>
  <c r="T9" i="5" a="1"/>
  <c r="V6" i="5" a="1"/>
  <c r="V6" i="5" s="1"/>
  <c r="U8" i="5" a="1"/>
  <c r="U4" i="5" a="1"/>
  <c r="V7" i="5" a="1"/>
  <c r="V7" i="5" s="1"/>
  <c r="X7" i="5"/>
  <c r="U7" i="5" l="1"/>
  <c r="S7" i="5"/>
  <c r="U4" i="5"/>
  <c r="W6" i="5"/>
  <c r="T9" i="5"/>
  <c r="U9" i="5"/>
  <c r="U8" i="5"/>
  <c r="W8" i="5"/>
  <c r="X6" i="5"/>
  <c r="W5" i="5"/>
  <c r="W7" i="5"/>
  <c r="Y7" i="5" s="1"/>
  <c r="W9" i="5"/>
  <c r="U3" i="5"/>
  <c r="S3" i="5"/>
  <c r="X8" i="5"/>
  <c r="X3" i="5"/>
  <c r="W4" i="5"/>
  <c r="W3" i="5"/>
  <c r="X9" i="5"/>
  <c r="T5" i="5" a="1"/>
  <c r="T5" i="5" s="1"/>
  <c r="V8" i="5" a="1"/>
  <c r="V8" i="5" s="1"/>
  <c r="T6" i="5" a="1"/>
  <c r="T6" i="5" s="1"/>
  <c r="S6" i="5" a="1"/>
  <c r="S6" i="5" s="1"/>
  <c r="S5" i="5" a="1"/>
  <c r="S5" i="5" s="1"/>
  <c r="T7" i="5" a="1"/>
  <c r="T7" i="5" s="1"/>
  <c r="X4" i="5"/>
  <c r="X5" i="5"/>
  <c r="U5" i="5" a="1"/>
  <c r="U5" i="5" s="1"/>
  <c r="V9" i="5" a="1"/>
  <c r="V9" i="5" s="1"/>
  <c r="V3" i="5" a="1"/>
  <c r="V3" i="5" s="1"/>
  <c r="S8" i="5" a="1"/>
  <c r="S8" i="5" s="1"/>
  <c r="T8" i="5" a="1"/>
  <c r="T8" i="5" s="1"/>
  <c r="V5" i="5" a="1"/>
  <c r="V5" i="5" s="1"/>
  <c r="T4" i="5" a="1"/>
  <c r="T4" i="5" s="1"/>
  <c r="S9" i="5" a="1"/>
  <c r="S9" i="5" s="1"/>
  <c r="U6" i="5" a="1"/>
  <c r="U6" i="5" s="1"/>
  <c r="V4" i="5" a="1"/>
  <c r="V4" i="5" s="1"/>
  <c r="T3" i="5" a="1"/>
  <c r="T3" i="5" s="1"/>
  <c r="S4" i="5" a="1"/>
  <c r="S4" i="5" s="1"/>
  <c r="Z7" i="5" l="1"/>
  <c r="Z3" i="5"/>
  <c r="Y6" i="5"/>
  <c r="Y4" i="5"/>
  <c r="Z4" i="5"/>
  <c r="Y5" i="5"/>
  <c r="Y9" i="5"/>
  <c r="Z8" i="5"/>
  <c r="Y3" i="5"/>
  <c r="Y8" i="5"/>
  <c r="Z9" i="5"/>
  <c r="Z6" i="5"/>
  <c r="AA7" i="5"/>
  <c r="Z5" i="5"/>
  <c r="AA5" i="5" s="1"/>
  <c r="AA3" i="5" l="1"/>
  <c r="AA8" i="5"/>
  <c r="AA4" i="5"/>
  <c r="AA6" i="5"/>
  <c r="AA9" i="5"/>
  <c r="H20" i="5" l="1" a="1"/>
  <c r="H20" i="5" s="1"/>
  <c r="O20" i="5" s="1"/>
  <c r="H16" i="5" a="1"/>
  <c r="H16" i="5" s="1"/>
  <c r="H19" i="5" a="1"/>
  <c r="H19" i="5" s="1"/>
  <c r="N19" i="5" s="1"/>
  <c r="H18" i="5" a="1"/>
  <c r="H18" i="5" s="1"/>
  <c r="M18" i="5" s="1"/>
  <c r="H21" i="5" a="1"/>
  <c r="H21" i="5" s="1"/>
  <c r="N21" i="5" s="1"/>
  <c r="H17" i="5" a="1"/>
  <c r="H17" i="5" s="1"/>
  <c r="L17" i="5" s="1"/>
  <c r="H22" i="5" a="1"/>
  <c r="H22" i="5" s="1"/>
  <c r="O22" i="5" s="1"/>
  <c r="K20" i="5" l="1"/>
  <c r="M20" i="5"/>
  <c r="J20" i="5"/>
  <c r="L20" i="5"/>
  <c r="I20" i="5"/>
  <c r="N20" i="5"/>
  <c r="J16" i="5"/>
  <c r="M16" i="5"/>
  <c r="K16" i="5"/>
  <c r="N16" i="5"/>
  <c r="O16" i="5"/>
  <c r="I16" i="5"/>
  <c r="L16" i="5"/>
  <c r="K22" i="5"/>
  <c r="J21" i="5"/>
  <c r="O21" i="5"/>
  <c r="M17" i="5"/>
  <c r="L21" i="5"/>
  <c r="M22" i="5"/>
  <c r="K21" i="5"/>
  <c r="I22" i="5"/>
  <c r="J18" i="5"/>
  <c r="K19" i="5"/>
  <c r="L18" i="5"/>
  <c r="J19" i="5"/>
  <c r="K17" i="5"/>
  <c r="I18" i="5"/>
  <c r="I19" i="5"/>
  <c r="M19" i="5"/>
  <c r="L22" i="5"/>
  <c r="N22" i="5"/>
  <c r="M21" i="5"/>
  <c r="K18" i="5"/>
  <c r="O17" i="5"/>
  <c r="O19" i="5"/>
  <c r="I21" i="5"/>
  <c r="N17" i="5"/>
  <c r="N18" i="5"/>
  <c r="J17" i="5"/>
  <c r="O18" i="5"/>
  <c r="I17" i="5"/>
  <c r="L19" i="5"/>
  <c r="J22" i="5"/>
</calcChain>
</file>

<file path=xl/sharedStrings.xml><?xml version="1.0" encoding="utf-8"?>
<sst xmlns="http://schemas.openxmlformats.org/spreadsheetml/2006/main" count="56" uniqueCount="35">
  <si>
    <t>Points</t>
  </si>
  <si>
    <t>points for a win</t>
  </si>
  <si>
    <t>points for a draw</t>
  </si>
  <si>
    <t>points for a loss</t>
  </si>
  <si>
    <t>:</t>
  </si>
  <si>
    <t>GP</t>
  </si>
  <si>
    <t>W</t>
  </si>
  <si>
    <t>D</t>
  </si>
  <si>
    <t>L</t>
  </si>
  <si>
    <t>GF</t>
  </si>
  <si>
    <t>GA</t>
  </si>
  <si>
    <t>GD</t>
  </si>
  <si>
    <t>PTS</t>
  </si>
  <si>
    <t>http://excel-example.com/templates/sport-tournament-template</t>
  </si>
  <si>
    <t>Want more? Visit:</t>
  </si>
  <si>
    <t>rank</t>
  </si>
  <si>
    <t>KOMANDAS</t>
  </si>
  <si>
    <t>KNSS</t>
  </si>
  <si>
    <t>#9</t>
  </si>
  <si>
    <t>KABILE</t>
  </si>
  <si>
    <t>U35+</t>
  </si>
  <si>
    <t>HEKTORS</t>
  </si>
  <si>
    <t>SKRUNDA</t>
  </si>
  <si>
    <t>ALSUNGA</t>
  </si>
  <si>
    <t>SPĒLES</t>
  </si>
  <si>
    <t>Spēles</t>
  </si>
  <si>
    <t>Uzvaras</t>
  </si>
  <si>
    <t>Zaudējumi</t>
  </si>
  <si>
    <t>Gūtie punkti</t>
  </si>
  <si>
    <t>Zaudētie punkti</t>
  </si>
  <si>
    <t>Punktu attiecība  +/-</t>
  </si>
  <si>
    <t>Punkti</t>
  </si>
  <si>
    <t>Vieta</t>
  </si>
  <si>
    <t>2020. GADA KULDĪGAS NOVADA                                                ATKLĀTAIS ČEMPIONĀTS BASKETBOLĀ</t>
  </si>
  <si>
    <t>2020. GADA KULDĪGAS NOVADA                                                     ATKLĀTAIS ČEMPIONĀTS BASKETBOLĀ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</si>
</sst>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24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0" xfId="0" applyAlignment="1">
      <alignment horizontal="center"/>
    </xf>
    <xf numFmtId="0" fontId="2" fillId="0" borderId="4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1" applyAlignment="1" applyProtection="1"/>
    <xf numFmtId="0" fontId="0" fillId="0" borderId="0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0" xfId="0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zoomScale="50" zoomScaleNormal="50" workbookViewId="0">
      <selection activeCell="H25" sqref="H25"/>
    </sheetView>
  </sheetViews>
  <sheetFormatPr defaultRowHeight="14.4" x14ac:dyDescent="0.3"/>
  <cols>
    <col min="1" max="2" width="30.6640625" customWidth="1"/>
    <col min="3" max="3" width="7.6640625" customWidth="1"/>
    <col min="4" max="4" width="3.88671875" customWidth="1"/>
    <col min="5" max="5" width="7.6640625" customWidth="1"/>
    <col min="6" max="6" width="8.33203125" customWidth="1"/>
    <col min="7" max="7" width="36.88671875" style="5" customWidth="1"/>
    <col min="8" max="8" width="30.88671875" style="5" customWidth="1"/>
    <col min="9" max="9" width="10.6640625" style="5" customWidth="1"/>
    <col min="10" max="15" width="10.6640625" customWidth="1"/>
    <col min="16" max="16" width="11.44140625" customWidth="1"/>
    <col min="17" max="17" width="8.88671875" customWidth="1"/>
    <col min="18" max="18" width="6.109375" hidden="1" customWidth="1"/>
    <col min="19" max="19" width="8.44140625" hidden="1" customWidth="1"/>
    <col min="20" max="26" width="5.88671875" hidden="1" customWidth="1"/>
    <col min="27" max="27" width="9.109375" hidden="1" customWidth="1"/>
  </cols>
  <sheetData>
    <row r="1" spans="1:27" ht="21" customHeight="1" x14ac:dyDescent="0.3">
      <c r="A1" s="39" t="s">
        <v>34</v>
      </c>
      <c r="B1" s="39"/>
      <c r="C1" s="39"/>
      <c r="D1" s="39"/>
      <c r="E1" s="39"/>
    </row>
    <row r="2" spans="1:27" ht="33.75" customHeight="1" thickBot="1" x14ac:dyDescent="0.35">
      <c r="A2" s="40"/>
      <c r="B2" s="40"/>
      <c r="C2" s="40"/>
      <c r="D2" s="40"/>
      <c r="E2" s="40"/>
      <c r="S2" s="13" t="s">
        <v>5</v>
      </c>
      <c r="T2" s="14" t="s">
        <v>6</v>
      </c>
      <c r="U2" s="14" t="s">
        <v>7</v>
      </c>
      <c r="V2" s="14" t="s">
        <v>8</v>
      </c>
      <c r="W2" s="15" t="s">
        <v>9</v>
      </c>
      <c r="X2" s="16" t="s">
        <v>10</v>
      </c>
      <c r="Y2" s="14" t="s">
        <v>11</v>
      </c>
      <c r="Z2" s="15" t="s">
        <v>12</v>
      </c>
      <c r="AA2" s="18" t="s">
        <v>15</v>
      </c>
    </row>
    <row r="3" spans="1:27" ht="18.600000000000001" thickBot="1" x14ac:dyDescent="0.35">
      <c r="A3" s="41" t="s">
        <v>16</v>
      </c>
      <c r="B3" s="42"/>
      <c r="C3" s="42"/>
      <c r="D3" s="42"/>
      <c r="E3" s="43"/>
      <c r="R3" s="6" t="str">
        <f t="shared" ref="R3:R9" si="0">A4</f>
        <v>KNSS</v>
      </c>
      <c r="S3" s="7">
        <f t="array" ref="S3">SUM(($A$14:$A$35=R3)*(ISNUMBER($C$14:$C$35)),($B$14:$B$35=R3)*(ISNUMBER($E$14:$E$35)))</f>
        <v>4</v>
      </c>
      <c r="T3" s="5">
        <f t="array" ref="T3">SUM((home=R3)*(homescore&gt;visitorscore),(visitor=R3)*(visitorscore&gt;homescore))</f>
        <v>4</v>
      </c>
      <c r="U3" s="5">
        <f t="array" ref="U3">SUM((home=R3)*(homescore=visitorscore)*ISNUMBER(visitorscore),(visitor=R3)*(visitorscore=homescore)*ISNUMBER(homescore))</f>
        <v>0</v>
      </c>
      <c r="V3" s="5">
        <f t="array" ref="V3">SUM((home=R3)*(homescore&lt;visitorscore),(visitor=R3)*(visitorscore&lt;homescore))</f>
        <v>0</v>
      </c>
      <c r="W3" s="8">
        <f t="shared" ref="W3:W9" si="1">SUMIF(home,R3,homescore)+SUMIF(visitor,R3,visitorscore)</f>
        <v>347</v>
      </c>
      <c r="X3" s="9">
        <f t="shared" ref="X3:X9" si="2">SUMIF(home,R3,visitorscore)+SUMIF(visitor,R3,homescore)</f>
        <v>261</v>
      </c>
      <c r="Y3" s="10">
        <f>W3-X3</f>
        <v>86</v>
      </c>
      <c r="Z3" s="8">
        <f>T3*Options!$B$2+U3*Options!$B$3+V3*Options!$B$4+VLOOKUP(R3,$A$4:$B$10,2,0)</f>
        <v>8</v>
      </c>
      <c r="AA3">
        <f>W3+Y3*10000+Z3*1000000000</f>
        <v>8000860347</v>
      </c>
    </row>
    <row r="4" spans="1:27" ht="18.75" customHeight="1" x14ac:dyDescent="0.3">
      <c r="A4" s="44" t="s">
        <v>17</v>
      </c>
      <c r="B4" s="45"/>
      <c r="C4" s="45"/>
      <c r="D4" s="45"/>
      <c r="E4" s="46"/>
      <c r="R4" s="11" t="str">
        <f t="shared" si="0"/>
        <v>#9</v>
      </c>
      <c r="S4" s="7">
        <f t="array" ref="S4">SUM(($A$14:$A$35=R4)*(ISNUMBER($C$14:$C$35)),($B$14:$B$35=R4)*(ISNUMBER($E$14:$E$35)))</f>
        <v>4</v>
      </c>
      <c r="T4" s="5">
        <f t="array" ref="T4">SUM((home=R4)*(homescore&gt;visitorscore),(visitor=R4)*(visitorscore&gt;homescore))</f>
        <v>1</v>
      </c>
      <c r="U4" s="5">
        <f t="array" ref="U4">SUM((home=R4)*(homescore=visitorscore)*ISNUMBER(visitorscore),(visitor=R4)*(visitorscore=homescore)*ISNUMBER(homescore))</f>
        <v>0</v>
      </c>
      <c r="V4" s="5">
        <f t="array" ref="V4">SUM((home=R4)*(homescore&lt;visitorscore),(visitor=R4)*(visitorscore&lt;homescore))</f>
        <v>3</v>
      </c>
      <c r="W4" s="8">
        <f t="shared" si="1"/>
        <v>204</v>
      </c>
      <c r="X4" s="9">
        <f t="shared" si="2"/>
        <v>269</v>
      </c>
      <c r="Y4" s="10">
        <f t="shared" ref="Y4:Y9" si="3">W4-X4</f>
        <v>-65</v>
      </c>
      <c r="Z4" s="8">
        <f>T4*Options!$B$2+U4*Options!$B$3+V4*Options!$B$4+VLOOKUP(R4,$A$4:$B$10,2,0)</f>
        <v>5</v>
      </c>
      <c r="AA4">
        <f t="shared" ref="AA4:AA9" si="4">W4+Y4*10000+Z4*1000000000</f>
        <v>4999350204</v>
      </c>
    </row>
    <row r="5" spans="1:27" ht="18" x14ac:dyDescent="0.3">
      <c r="A5" s="33" t="s">
        <v>18</v>
      </c>
      <c r="B5" s="34"/>
      <c r="C5" s="34"/>
      <c r="D5" s="34"/>
      <c r="E5" s="35"/>
      <c r="R5" s="11" t="str">
        <f t="shared" si="0"/>
        <v>KABILE</v>
      </c>
      <c r="S5" s="7">
        <f t="array" ref="S5">SUM(($A$14:$A$35=R5)*(ISNUMBER($C$14:$C$35)),($B$14:$B$35=R5)*(ISNUMBER($E$14:$E$35)))</f>
        <v>4</v>
      </c>
      <c r="T5" s="5">
        <f t="array" ref="T5">SUM((home=R5)*(homescore&gt;visitorscore),(visitor=R5)*(visitorscore&gt;homescore))</f>
        <v>3</v>
      </c>
      <c r="U5" s="5">
        <f t="array" ref="U5">SUM((home=R5)*(homescore=visitorscore)*ISNUMBER(visitorscore),(visitor=R5)*(visitorscore=homescore)*ISNUMBER(homescore))</f>
        <v>0</v>
      </c>
      <c r="V5" s="5">
        <f t="array" ref="V5">SUM((home=R5)*(homescore&lt;visitorscore),(visitor=R5)*(visitorscore&lt;homescore))</f>
        <v>1</v>
      </c>
      <c r="W5" s="8">
        <f t="shared" si="1"/>
        <v>277</v>
      </c>
      <c r="X5" s="9">
        <f t="shared" si="2"/>
        <v>241</v>
      </c>
      <c r="Y5" s="10">
        <f t="shared" si="3"/>
        <v>36</v>
      </c>
      <c r="Z5" s="8">
        <f>T5*Options!$B$2+U5*Options!$B$3+V5*Options!$B$4+VLOOKUP(R5,$A$4:$B$10,2,0)</f>
        <v>7</v>
      </c>
      <c r="AA5">
        <f t="shared" si="4"/>
        <v>7000360277</v>
      </c>
    </row>
    <row r="6" spans="1:27" ht="18" x14ac:dyDescent="0.3">
      <c r="A6" s="33" t="s">
        <v>19</v>
      </c>
      <c r="B6" s="34"/>
      <c r="C6" s="34"/>
      <c r="D6" s="34"/>
      <c r="E6" s="35"/>
      <c r="R6" s="11" t="str">
        <f t="shared" si="0"/>
        <v>U35+</v>
      </c>
      <c r="S6" s="7">
        <f t="array" ref="S6">SUM(($A$14:$A$35=R6)*(ISNUMBER($C$14:$C$35)),($B$14:$B$35=R6)*(ISNUMBER($E$14:$E$35)))</f>
        <v>5</v>
      </c>
      <c r="T6" s="5">
        <f t="array" ref="T6">SUM((home=R6)*(homescore&gt;visitorscore),(visitor=R6)*(visitorscore&gt;homescore))</f>
        <v>3</v>
      </c>
      <c r="U6" s="5">
        <f t="array" ref="U6">SUM((home=R6)*(homescore=visitorscore)*ISNUMBER(visitorscore),(visitor=R6)*(visitorscore=homescore)*ISNUMBER(homescore))</f>
        <v>0</v>
      </c>
      <c r="V6" s="5">
        <f t="array" ref="V6">SUM((home=R6)*(homescore&lt;visitorscore),(visitor=R6)*(visitorscore&lt;homescore))</f>
        <v>2</v>
      </c>
      <c r="W6" s="8">
        <f t="shared" si="1"/>
        <v>328</v>
      </c>
      <c r="X6" s="9">
        <f t="shared" si="2"/>
        <v>255</v>
      </c>
      <c r="Y6" s="10">
        <f t="shared" si="3"/>
        <v>73</v>
      </c>
      <c r="Z6" s="8">
        <f>T6*Options!$B$2+U6*Options!$B$3+V6*Options!$B$4+VLOOKUP(R6,$A$4:$B$10,2,0)</f>
        <v>8</v>
      </c>
      <c r="AA6">
        <f t="shared" si="4"/>
        <v>8000730328</v>
      </c>
    </row>
    <row r="7" spans="1:27" ht="18" x14ac:dyDescent="0.3">
      <c r="A7" s="33" t="s">
        <v>20</v>
      </c>
      <c r="B7" s="34"/>
      <c r="C7" s="34"/>
      <c r="D7" s="34"/>
      <c r="E7" s="35"/>
      <c r="R7" s="12" t="str">
        <f t="shared" si="0"/>
        <v>HEKTORS</v>
      </c>
      <c r="S7" s="7">
        <f t="array" ref="S7">SUM(($A$14:$A$35=R7)*(ISNUMBER($C$14:$C$35)),($B$14:$B$35=R7)*(ISNUMBER($E$14:$E$35)))</f>
        <v>4</v>
      </c>
      <c r="T7" s="5">
        <f t="array" ref="T7">SUM((home=R7)*(homescore&gt;visitorscore),(visitor=R7)*(visitorscore&gt;homescore))</f>
        <v>0</v>
      </c>
      <c r="U7" s="5">
        <f t="array" ref="U7">SUM((home=R7)*(homescore=visitorscore)*ISNUMBER(visitorscore),(visitor=R7)*(visitorscore=homescore)*ISNUMBER(homescore))</f>
        <v>0</v>
      </c>
      <c r="V7" s="5">
        <f t="array" ref="V7">SUM((home=R7)*(homescore&lt;visitorscore),(visitor=R7)*(visitorscore&lt;homescore))</f>
        <v>4</v>
      </c>
      <c r="W7" s="8">
        <f t="shared" si="1"/>
        <v>246</v>
      </c>
      <c r="X7" s="9">
        <f t="shared" si="2"/>
        <v>336</v>
      </c>
      <c r="Y7" s="10">
        <f t="shared" si="3"/>
        <v>-90</v>
      </c>
      <c r="Z7" s="8">
        <f>T7*Options!$B$2+U7*Options!$B$3+V7*Options!$B$4+VLOOKUP(R7,$A$4:$B$10,2,0)</f>
        <v>4</v>
      </c>
      <c r="AA7">
        <f t="shared" si="4"/>
        <v>3999100246</v>
      </c>
    </row>
    <row r="8" spans="1:27" ht="18" x14ac:dyDescent="0.3">
      <c r="A8" s="33" t="s">
        <v>21</v>
      </c>
      <c r="B8" s="34"/>
      <c r="C8" s="34"/>
      <c r="D8" s="34"/>
      <c r="E8" s="35"/>
      <c r="R8" s="12" t="str">
        <f t="shared" si="0"/>
        <v>SKRUNDA</v>
      </c>
      <c r="S8" s="7">
        <f t="array" ref="S8">SUM(($A$14:$A$35=R8)*(ISNUMBER($C$14:$C$35)),($B$14:$B$35=R8)*(ISNUMBER($E$14:$E$35)))</f>
        <v>5</v>
      </c>
      <c r="T8" s="5">
        <f t="array" ref="T8">SUM((home=R8)*(homescore&gt;visitorscore),(visitor=R8)*(visitorscore&gt;homescore))</f>
        <v>2</v>
      </c>
      <c r="U8" s="5">
        <f t="array" ref="U8">SUM((home=R8)*(homescore=visitorscore)*ISNUMBER(visitorscore),(visitor=R8)*(visitorscore=homescore)*ISNUMBER(homescore))</f>
        <v>0</v>
      </c>
      <c r="V8" s="5">
        <f t="array" ref="V8">SUM((home=R8)*(homescore&lt;visitorscore),(visitor=R8)*(visitorscore&lt;homescore))</f>
        <v>3</v>
      </c>
      <c r="W8" s="8">
        <f t="shared" si="1"/>
        <v>306</v>
      </c>
      <c r="X8" s="9">
        <f t="shared" si="2"/>
        <v>318</v>
      </c>
      <c r="Y8" s="10">
        <f t="shared" si="3"/>
        <v>-12</v>
      </c>
      <c r="Z8" s="8">
        <f>T8*Options!$B$2+U8*Options!$B$3+V8*Options!$B$4+VLOOKUP(R8,$A$4:$B$10,2,0)</f>
        <v>7</v>
      </c>
      <c r="AA8">
        <f t="shared" si="4"/>
        <v>6999880306</v>
      </c>
    </row>
    <row r="9" spans="1:27" ht="18" x14ac:dyDescent="0.3">
      <c r="A9" s="33" t="s">
        <v>22</v>
      </c>
      <c r="B9" s="34"/>
      <c r="C9" s="34"/>
      <c r="D9" s="34"/>
      <c r="E9" s="35"/>
      <c r="R9" s="12" t="str">
        <f t="shared" si="0"/>
        <v>ALSUNGA</v>
      </c>
      <c r="S9" s="7">
        <f t="array" ref="S9">SUM(($A$14:$A$35=R9)*(ISNUMBER($C$14:$C$35)),($B$14:$B$35=R9)*(ISNUMBER($E$14:$E$35)))</f>
        <v>4</v>
      </c>
      <c r="T9" s="5">
        <f t="array" ref="T9">SUM((home=R9)*(homescore&gt;visitorscore),(visitor=R9)*(visitorscore&gt;homescore))</f>
        <v>2</v>
      </c>
      <c r="U9" s="5">
        <f t="array" ref="U9">SUM((home=R9)*(homescore=visitorscore)*ISNUMBER(visitorscore),(visitor=R9)*(visitorscore=homescore)*ISNUMBER(homescore))</f>
        <v>0</v>
      </c>
      <c r="V9" s="5">
        <f t="array" ref="V9">SUM((home=R9)*(homescore&lt;visitorscore),(visitor=R9)*(visitorscore&lt;homescore))</f>
        <v>2</v>
      </c>
      <c r="W9" s="8">
        <f t="shared" si="1"/>
        <v>224</v>
      </c>
      <c r="X9" s="9">
        <f t="shared" si="2"/>
        <v>252</v>
      </c>
      <c r="Y9" s="10">
        <f t="shared" si="3"/>
        <v>-28</v>
      </c>
      <c r="Z9" s="8">
        <f>T9*Options!$B$2+U9*Options!$B$3+V9*Options!$B$4+VLOOKUP(R9,$A$4:$B$10,2,0)</f>
        <v>6</v>
      </c>
      <c r="AA9">
        <f t="shared" si="4"/>
        <v>5999720224</v>
      </c>
    </row>
    <row r="10" spans="1:27" ht="18.600000000000001" thickBot="1" x14ac:dyDescent="0.35">
      <c r="A10" s="36" t="s">
        <v>23</v>
      </c>
      <c r="B10" s="37"/>
      <c r="C10" s="37"/>
      <c r="D10" s="37"/>
      <c r="E10" s="38"/>
      <c r="H10" s="52" t="s">
        <v>33</v>
      </c>
      <c r="I10" s="52"/>
      <c r="J10" s="52"/>
      <c r="K10" s="52"/>
      <c r="L10" s="52"/>
      <c r="M10" s="52"/>
      <c r="N10" s="52"/>
      <c r="O10" s="52"/>
      <c r="P10" s="52"/>
    </row>
    <row r="11" spans="1:27" ht="15" customHeight="1" x14ac:dyDescent="0.3">
      <c r="A11" s="20"/>
      <c r="B11" s="20"/>
      <c r="C11" s="20"/>
      <c r="D11" s="20"/>
      <c r="E11" s="20"/>
      <c r="H11" s="52"/>
      <c r="I11" s="52"/>
      <c r="J11" s="52"/>
      <c r="K11" s="52"/>
      <c r="L11" s="52"/>
      <c r="M11" s="52"/>
      <c r="N11" s="52"/>
      <c r="O11" s="52"/>
      <c r="P11" s="52"/>
    </row>
    <row r="12" spans="1:27" ht="15.75" customHeight="1" thickBot="1" x14ac:dyDescent="0.35">
      <c r="A12" s="20"/>
      <c r="B12" s="20"/>
      <c r="C12" s="20"/>
      <c r="D12" s="20"/>
      <c r="E12" s="20"/>
      <c r="H12" s="52"/>
      <c r="I12" s="52"/>
      <c r="J12" s="52"/>
      <c r="K12" s="52"/>
      <c r="L12" s="52"/>
      <c r="M12" s="52"/>
      <c r="N12" s="52"/>
      <c r="O12" s="52"/>
      <c r="P12" s="52"/>
    </row>
    <row r="13" spans="1:27" ht="24.9" customHeight="1" thickBot="1" x14ac:dyDescent="0.35">
      <c r="A13" s="49" t="s">
        <v>24</v>
      </c>
      <c r="B13" s="50"/>
      <c r="C13" s="50"/>
      <c r="D13" s="50"/>
      <c r="E13" s="51"/>
      <c r="H13" s="53"/>
      <c r="I13" s="53"/>
      <c r="J13" s="53"/>
      <c r="K13" s="53"/>
      <c r="L13" s="53"/>
      <c r="M13" s="53"/>
      <c r="N13" s="53"/>
      <c r="O13" s="53"/>
      <c r="P13" s="53"/>
    </row>
    <row r="14" spans="1:27" ht="24.9" customHeight="1" x14ac:dyDescent="0.3">
      <c r="A14" s="24" t="str">
        <f t="shared" ref="A14:A19" si="5">A4</f>
        <v>KNSS</v>
      </c>
      <c r="B14" s="25" t="str">
        <f>A9</f>
        <v>SKRUNDA</v>
      </c>
      <c r="C14" s="25">
        <v>76</v>
      </c>
      <c r="D14" s="25" t="s">
        <v>4</v>
      </c>
      <c r="E14" s="30">
        <v>75</v>
      </c>
      <c r="F14" s="10"/>
      <c r="H14" s="56" t="s">
        <v>16</v>
      </c>
      <c r="I14" s="47" t="s">
        <v>25</v>
      </c>
      <c r="J14" s="47" t="s">
        <v>26</v>
      </c>
      <c r="K14" s="47" t="s">
        <v>27</v>
      </c>
      <c r="L14" s="47" t="s">
        <v>28</v>
      </c>
      <c r="M14" s="47" t="s">
        <v>29</v>
      </c>
      <c r="N14" s="47" t="s">
        <v>30</v>
      </c>
      <c r="O14" s="47" t="s">
        <v>31</v>
      </c>
      <c r="P14" s="54" t="s">
        <v>32</v>
      </c>
    </row>
    <row r="15" spans="1:27" ht="24.9" customHeight="1" thickBot="1" x14ac:dyDescent="0.35">
      <c r="A15" s="26" t="str">
        <f t="shared" si="5"/>
        <v>#9</v>
      </c>
      <c r="B15" s="27" t="str">
        <f>A8</f>
        <v>HEKTORS</v>
      </c>
      <c r="C15" s="27"/>
      <c r="D15" s="27" t="s">
        <v>4</v>
      </c>
      <c r="E15" s="31"/>
      <c r="F15" s="10"/>
      <c r="H15" s="57"/>
      <c r="I15" s="48"/>
      <c r="J15" s="48"/>
      <c r="K15" s="48"/>
      <c r="L15" s="48"/>
      <c r="M15" s="48"/>
      <c r="N15" s="48"/>
      <c r="O15" s="48"/>
      <c r="P15" s="55"/>
    </row>
    <row r="16" spans="1:27" ht="24.9" customHeight="1" thickBot="1" x14ac:dyDescent="0.35">
      <c r="A16" s="26" t="str">
        <f t="shared" si="5"/>
        <v>KABILE</v>
      </c>
      <c r="B16" s="27" t="str">
        <f>A7</f>
        <v>U35+</v>
      </c>
      <c r="C16" s="27">
        <v>75</v>
      </c>
      <c r="D16" s="27" t="s">
        <v>4</v>
      </c>
      <c r="E16" s="31">
        <v>73</v>
      </c>
      <c r="F16" s="10"/>
      <c r="H16" s="21" t="str">
        <f t="array" ref="H16">INDEX($R$3:$R$9,MATCH(LARGE($AA$3:$AA$9-ROW($AA$3:$AA$9)/COUNT($AA$3:$AA$9),ROW(H16)-ROW(H$16)+1),$AA$3:$AA$9-ROW($AA$3:$AA$9)/COUNT($AA$3:$AA$9),0))</f>
        <v>KNSS</v>
      </c>
      <c r="I16" s="22">
        <f t="shared" ref="I16:I22" si="6">VLOOKUP($H16,$R$3:$Z$9,2,0)</f>
        <v>4</v>
      </c>
      <c r="J16" s="22">
        <f t="shared" ref="J16:J22" si="7">VLOOKUP($H16,$R$3:$Z$9,3,0)</f>
        <v>4</v>
      </c>
      <c r="K16" s="22">
        <f t="shared" ref="K16:K22" si="8">VLOOKUP($H16,$R$3:$Z$9,5,0)</f>
        <v>0</v>
      </c>
      <c r="L16" s="22">
        <f t="shared" ref="L16:L22" si="9">VLOOKUP($H16,$R$3:$Z$9,6,0)</f>
        <v>347</v>
      </c>
      <c r="M16" s="22">
        <f t="shared" ref="M16:M22" si="10">VLOOKUP($H16,$R$3:$Z$9,7,0)</f>
        <v>261</v>
      </c>
      <c r="N16" s="22">
        <f t="shared" ref="N16:N22" si="11">VLOOKUP($H16,$R$3:$Z$9,8,0)</f>
        <v>86</v>
      </c>
      <c r="O16" s="22">
        <f t="shared" ref="O16:O22" si="12">VLOOKUP($H16,$R$3:$Z$9,9,0)</f>
        <v>8</v>
      </c>
      <c r="P16" s="23" t="str">
        <f>ROMAN(1)</f>
        <v>I</v>
      </c>
    </row>
    <row r="17" spans="1:28" ht="24.9" customHeight="1" thickBot="1" x14ac:dyDescent="0.35">
      <c r="A17" s="26" t="str">
        <f t="shared" si="5"/>
        <v>U35+</v>
      </c>
      <c r="B17" s="27" t="str">
        <f>A5</f>
        <v>#9</v>
      </c>
      <c r="C17" s="27">
        <v>63</v>
      </c>
      <c r="D17" s="27" t="s">
        <v>4</v>
      </c>
      <c r="E17" s="31">
        <v>36</v>
      </c>
      <c r="F17" s="10"/>
      <c r="H17" s="21" t="str">
        <f t="array" ref="H17">INDEX($R$3:$R$9,MATCH(LARGE($AA$3:$AA$9-ROW($AA$3:$AA$9)/COUNT($AA$3:$AA$9),ROW(H17)-ROW(H$16)+1),$AA$3:$AA$9-ROW($AA$3:$AA$9)/COUNT($AA$3:$AA$9),0))</f>
        <v>U35+</v>
      </c>
      <c r="I17" s="22">
        <f t="shared" si="6"/>
        <v>5</v>
      </c>
      <c r="J17" s="22">
        <f t="shared" si="7"/>
        <v>3</v>
      </c>
      <c r="K17" s="22">
        <f t="shared" si="8"/>
        <v>2</v>
      </c>
      <c r="L17" s="22">
        <f t="shared" si="9"/>
        <v>328</v>
      </c>
      <c r="M17" s="22">
        <f t="shared" si="10"/>
        <v>255</v>
      </c>
      <c r="N17" s="22">
        <f t="shared" si="11"/>
        <v>73</v>
      </c>
      <c r="O17" s="22">
        <f t="shared" si="12"/>
        <v>8</v>
      </c>
      <c r="P17" s="23" t="str">
        <f>ROMAN(2)</f>
        <v>II</v>
      </c>
    </row>
    <row r="18" spans="1:28" ht="24.9" customHeight="1" thickBot="1" x14ac:dyDescent="0.35">
      <c r="A18" s="26" t="str">
        <f t="shared" si="5"/>
        <v>HEKTORS</v>
      </c>
      <c r="B18" s="27" t="str">
        <f>A4</f>
        <v>KNSS</v>
      </c>
      <c r="C18" s="27">
        <v>68</v>
      </c>
      <c r="D18" s="27" t="s">
        <v>4</v>
      </c>
      <c r="E18" s="31">
        <v>106</v>
      </c>
      <c r="F18" s="10"/>
      <c r="H18" s="21" t="str">
        <f t="array" ref="H18">INDEX($R$3:$R$9,MATCH(LARGE($AA$3:$AA$9-ROW($AA$3:$AA$9)/COUNT($AA$3:$AA$9),ROW(H18)-ROW(H$16)+1),$AA$3:$AA$9-ROW($AA$3:$AA$9)/COUNT($AA$3:$AA$9),0))</f>
        <v>KABILE</v>
      </c>
      <c r="I18" s="22">
        <f t="shared" si="6"/>
        <v>4</v>
      </c>
      <c r="J18" s="22">
        <f t="shared" si="7"/>
        <v>3</v>
      </c>
      <c r="K18" s="22">
        <f t="shared" si="8"/>
        <v>1</v>
      </c>
      <c r="L18" s="22">
        <f t="shared" si="9"/>
        <v>277</v>
      </c>
      <c r="M18" s="22">
        <f t="shared" si="10"/>
        <v>241</v>
      </c>
      <c r="N18" s="22">
        <f t="shared" si="11"/>
        <v>36</v>
      </c>
      <c r="O18" s="22">
        <f t="shared" si="12"/>
        <v>7</v>
      </c>
      <c r="P18" s="23" t="str">
        <f>ROMAN(3)</f>
        <v>III</v>
      </c>
    </row>
    <row r="19" spans="1:28" ht="24.9" customHeight="1" thickBot="1" x14ac:dyDescent="0.35">
      <c r="A19" s="26" t="str">
        <f t="shared" si="5"/>
        <v>SKRUNDA</v>
      </c>
      <c r="B19" s="27" t="str">
        <f>A10</f>
        <v>ALSUNGA</v>
      </c>
      <c r="C19" s="27"/>
      <c r="D19" s="27" t="s">
        <v>4</v>
      </c>
      <c r="E19" s="31"/>
      <c r="F19" s="10"/>
      <c r="H19" s="21" t="str">
        <f t="array" ref="H19">INDEX($R$3:$R$9,MATCH(LARGE($AA$3:$AA$9-ROW($AA$3:$AA$9)/COUNT($AA$3:$AA$9),ROW(H19)-ROW(H$16)+1),$AA$3:$AA$9-ROW($AA$3:$AA$9)/COUNT($AA$3:$AA$9),0))</f>
        <v>SKRUNDA</v>
      </c>
      <c r="I19" s="22">
        <f t="shared" si="6"/>
        <v>5</v>
      </c>
      <c r="J19" s="22">
        <f t="shared" si="7"/>
        <v>2</v>
      </c>
      <c r="K19" s="22">
        <f t="shared" si="8"/>
        <v>3</v>
      </c>
      <c r="L19" s="22">
        <f t="shared" si="9"/>
        <v>306</v>
      </c>
      <c r="M19" s="22">
        <f t="shared" si="10"/>
        <v>318</v>
      </c>
      <c r="N19" s="22">
        <f t="shared" si="11"/>
        <v>-12</v>
      </c>
      <c r="O19" s="22">
        <f t="shared" si="12"/>
        <v>7</v>
      </c>
      <c r="P19" s="23" t="str">
        <f>ROMAN(4)</f>
        <v>IV</v>
      </c>
    </row>
    <row r="20" spans="1:28" ht="24.9" customHeight="1" thickBot="1" x14ac:dyDescent="0.35">
      <c r="A20" s="26" t="str">
        <f t="shared" ref="A20:A25" si="13">A5</f>
        <v>#9</v>
      </c>
      <c r="B20" s="27" t="str">
        <f>A10</f>
        <v>ALSUNGA</v>
      </c>
      <c r="C20" s="27">
        <v>59</v>
      </c>
      <c r="D20" s="27" t="s">
        <v>4</v>
      </c>
      <c r="E20" s="31">
        <v>66</v>
      </c>
      <c r="H20" s="21" t="str">
        <f t="array" ref="H20">INDEX($R$3:$R$9,MATCH(LARGE($AA$3:$AA$9-ROW($AA$3:$AA$9)/COUNT($AA$3:$AA$9),ROW(H20)-ROW(H$16)+1),$AA$3:$AA$9-ROW($AA$3:$AA$9)/COUNT($AA$3:$AA$9),0))</f>
        <v>ALSUNGA</v>
      </c>
      <c r="I20" s="22">
        <f t="shared" si="6"/>
        <v>4</v>
      </c>
      <c r="J20" s="22">
        <f t="shared" si="7"/>
        <v>2</v>
      </c>
      <c r="K20" s="22">
        <f t="shared" si="8"/>
        <v>2</v>
      </c>
      <c r="L20" s="22">
        <f t="shared" si="9"/>
        <v>224</v>
      </c>
      <c r="M20" s="22">
        <f t="shared" si="10"/>
        <v>252</v>
      </c>
      <c r="N20" s="22">
        <f t="shared" si="11"/>
        <v>-28</v>
      </c>
      <c r="O20" s="22">
        <f t="shared" si="12"/>
        <v>6</v>
      </c>
      <c r="P20" s="23" t="str">
        <f>ROMAN(5)</f>
        <v>V</v>
      </c>
    </row>
    <row r="21" spans="1:28" ht="24.9" customHeight="1" thickBot="1" x14ac:dyDescent="0.35">
      <c r="A21" s="26" t="str">
        <f t="shared" si="13"/>
        <v>KABILE</v>
      </c>
      <c r="B21" s="27" t="str">
        <f>A9</f>
        <v>SKRUNDA</v>
      </c>
      <c r="C21" s="27">
        <v>67</v>
      </c>
      <c r="D21" s="27" t="s">
        <v>4</v>
      </c>
      <c r="E21" s="31">
        <v>49</v>
      </c>
      <c r="H21" s="21" t="str">
        <f t="array" ref="H21">INDEX($R$3:$R$9,MATCH(LARGE($AA$3:$AA$9-ROW($AA$3:$AA$9)/COUNT($AA$3:$AA$9),ROW(H21)-ROW(H$16)+1),$AA$3:$AA$9-ROW($AA$3:$AA$9)/COUNT($AA$3:$AA$9),0))</f>
        <v>#9</v>
      </c>
      <c r="I21" s="22">
        <f t="shared" si="6"/>
        <v>4</v>
      </c>
      <c r="J21" s="22">
        <f t="shared" si="7"/>
        <v>1</v>
      </c>
      <c r="K21" s="22">
        <f t="shared" si="8"/>
        <v>3</v>
      </c>
      <c r="L21" s="22">
        <f t="shared" si="9"/>
        <v>204</v>
      </c>
      <c r="M21" s="22">
        <f t="shared" si="10"/>
        <v>269</v>
      </c>
      <c r="N21" s="22">
        <f t="shared" si="11"/>
        <v>-65</v>
      </c>
      <c r="O21" s="22">
        <f t="shared" si="12"/>
        <v>5</v>
      </c>
      <c r="P21" s="23" t="str">
        <f>ROMAN(6)</f>
        <v>VI</v>
      </c>
    </row>
    <row r="22" spans="1:28" ht="24.9" customHeight="1" thickBot="1" x14ac:dyDescent="0.35">
      <c r="A22" s="26" t="str">
        <f t="shared" si="13"/>
        <v>U35+</v>
      </c>
      <c r="B22" s="27" t="str">
        <f>A8</f>
        <v>HEKTORS</v>
      </c>
      <c r="C22" s="27">
        <v>82</v>
      </c>
      <c r="D22" s="27" t="s">
        <v>4</v>
      </c>
      <c r="E22" s="31">
        <v>46</v>
      </c>
      <c r="H22" s="21" t="str">
        <f t="array" ref="H22">INDEX($R$3:$R$9,MATCH(LARGE($AA$3:$AA$9-ROW($AA$3:$AA$9)/COUNT($AA$3:$AA$9),ROW(H22)-ROW(H$16)+1),$AA$3:$AA$9-ROW($AA$3:$AA$9)/COUNT($AA$3:$AA$9),0))</f>
        <v>HEKTORS</v>
      </c>
      <c r="I22" s="22">
        <f t="shared" si="6"/>
        <v>4</v>
      </c>
      <c r="J22" s="22">
        <f t="shared" si="7"/>
        <v>0</v>
      </c>
      <c r="K22" s="22">
        <f t="shared" si="8"/>
        <v>4</v>
      </c>
      <c r="L22" s="22">
        <f t="shared" si="9"/>
        <v>246</v>
      </c>
      <c r="M22" s="22">
        <f t="shared" si="10"/>
        <v>336</v>
      </c>
      <c r="N22" s="22">
        <f t="shared" si="11"/>
        <v>-90</v>
      </c>
      <c r="O22" s="22">
        <f t="shared" si="12"/>
        <v>4</v>
      </c>
      <c r="P22" s="23" t="str">
        <f>ROMAN(7)</f>
        <v>VII</v>
      </c>
    </row>
    <row r="23" spans="1:28" ht="24.9" customHeight="1" x14ac:dyDescent="0.3">
      <c r="A23" s="26" t="str">
        <f t="shared" si="13"/>
        <v>HEKTORS</v>
      </c>
      <c r="B23" s="27" t="str">
        <f>A6</f>
        <v>KABILE</v>
      </c>
      <c r="C23" s="27"/>
      <c r="D23" s="27" t="s">
        <v>4</v>
      </c>
      <c r="E23" s="31"/>
    </row>
    <row r="24" spans="1:28" ht="24.9" customHeight="1" x14ac:dyDescent="0.3">
      <c r="A24" s="26" t="str">
        <f t="shared" si="13"/>
        <v>SKRUNDA</v>
      </c>
      <c r="B24" s="27" t="str">
        <f>A5</f>
        <v>#9</v>
      </c>
      <c r="C24" s="27">
        <v>44</v>
      </c>
      <c r="D24" s="27" t="s">
        <v>4</v>
      </c>
      <c r="E24" s="31">
        <v>56</v>
      </c>
    </row>
    <row r="25" spans="1:28" ht="24.9" customHeight="1" x14ac:dyDescent="0.3">
      <c r="A25" s="26" t="str">
        <f t="shared" si="13"/>
        <v>ALSUNGA</v>
      </c>
      <c r="B25" s="27" t="str">
        <f>A4</f>
        <v>KNSS</v>
      </c>
      <c r="C25" s="27"/>
      <c r="D25" s="27" t="s">
        <v>4</v>
      </c>
      <c r="E25" s="31"/>
    </row>
    <row r="26" spans="1:28" ht="24.9" customHeight="1" x14ac:dyDescent="0.3">
      <c r="A26" s="26" t="str">
        <f>A6</f>
        <v>KABILE</v>
      </c>
      <c r="B26" s="27" t="str">
        <f>A4</f>
        <v>KNSS</v>
      </c>
      <c r="C26" s="27">
        <v>65</v>
      </c>
      <c r="D26" s="27" t="s">
        <v>4</v>
      </c>
      <c r="E26" s="31">
        <v>69</v>
      </c>
    </row>
    <row r="27" spans="1:28" ht="24.9" customHeight="1" x14ac:dyDescent="0.3">
      <c r="A27" s="26" t="str">
        <f>A7</f>
        <v>U35+</v>
      </c>
      <c r="B27" s="27" t="str">
        <f>A10</f>
        <v>ALSUNGA</v>
      </c>
      <c r="C27" s="27">
        <v>68</v>
      </c>
      <c r="D27" s="27" t="s">
        <v>4</v>
      </c>
      <c r="E27" s="31">
        <v>49</v>
      </c>
    </row>
    <row r="28" spans="1:28" ht="24.9" customHeight="1" x14ac:dyDescent="0.3">
      <c r="A28" s="26" t="str">
        <f>A8</f>
        <v>HEKTORS</v>
      </c>
      <c r="B28" s="27" t="str">
        <f>A9</f>
        <v>SKRUNDA</v>
      </c>
      <c r="C28" s="27">
        <v>77</v>
      </c>
      <c r="D28" s="27" t="s">
        <v>4</v>
      </c>
      <c r="E28" s="31">
        <v>89</v>
      </c>
    </row>
    <row r="29" spans="1:28" ht="24.9" customHeight="1" x14ac:dyDescent="0.3">
      <c r="A29" s="26" t="str">
        <f>A9</f>
        <v>SKRUNDA</v>
      </c>
      <c r="B29" s="27" t="str">
        <f>A7</f>
        <v>U35+</v>
      </c>
      <c r="C29" s="27">
        <v>49</v>
      </c>
      <c r="D29" s="27" t="s">
        <v>4</v>
      </c>
      <c r="E29" s="31">
        <v>42</v>
      </c>
      <c r="AA29" s="5"/>
      <c r="AB29" s="5"/>
    </row>
    <row r="30" spans="1:28" ht="24.9" customHeight="1" x14ac:dyDescent="0.3">
      <c r="A30" s="26" t="str">
        <f>A10</f>
        <v>ALSUNGA</v>
      </c>
      <c r="B30" s="27" t="str">
        <f>A6</f>
        <v>KABILE</v>
      </c>
      <c r="C30" s="27">
        <v>50</v>
      </c>
      <c r="D30" s="27" t="s">
        <v>4</v>
      </c>
      <c r="E30" s="31">
        <v>70</v>
      </c>
      <c r="AA30" s="5"/>
      <c r="AB30" s="5"/>
    </row>
    <row r="31" spans="1:28" ht="24.9" customHeight="1" x14ac:dyDescent="0.3">
      <c r="A31" s="26" t="str">
        <f>A4</f>
        <v>KNSS</v>
      </c>
      <c r="B31" s="27" t="str">
        <f>A5</f>
        <v>#9</v>
      </c>
      <c r="C31" s="27">
        <v>96</v>
      </c>
      <c r="D31" s="27" t="s">
        <v>4</v>
      </c>
      <c r="E31" s="31">
        <v>53</v>
      </c>
      <c r="AA31" s="5"/>
      <c r="AB31" s="5"/>
    </row>
    <row r="32" spans="1:28" ht="24.9" customHeight="1" x14ac:dyDescent="0.3">
      <c r="A32" s="26" t="str">
        <f>A10</f>
        <v>ALSUNGA</v>
      </c>
      <c r="B32" s="27" t="str">
        <f>A8</f>
        <v>HEKTORS</v>
      </c>
      <c r="C32" s="27">
        <v>59</v>
      </c>
      <c r="D32" s="27" t="s">
        <v>4</v>
      </c>
      <c r="E32" s="31">
        <v>55</v>
      </c>
    </row>
    <row r="33" spans="1:5" ht="24.9" customHeight="1" x14ac:dyDescent="0.3">
      <c r="A33" s="26" t="str">
        <f>A4</f>
        <v>KNSS</v>
      </c>
      <c r="B33" s="27" t="str">
        <f>A7</f>
        <v>U35+</v>
      </c>
      <c r="C33" s="27"/>
      <c r="D33" s="27" t="s">
        <v>4</v>
      </c>
      <c r="E33" s="31"/>
    </row>
    <row r="34" spans="1:5" ht="24.9" customHeight="1" thickBot="1" x14ac:dyDescent="0.35">
      <c r="A34" s="28" t="str">
        <f>A5</f>
        <v>#9</v>
      </c>
      <c r="B34" s="29" t="str">
        <f>A6</f>
        <v>KABILE</v>
      </c>
      <c r="C34" s="29"/>
      <c r="D34" s="29" t="s">
        <v>4</v>
      </c>
      <c r="E34" s="32"/>
    </row>
  </sheetData>
  <mergeCells count="20">
    <mergeCell ref="L14:L15"/>
    <mergeCell ref="M14:M15"/>
    <mergeCell ref="N14:N15"/>
    <mergeCell ref="O14:O15"/>
    <mergeCell ref="A13:E13"/>
    <mergeCell ref="H10:P13"/>
    <mergeCell ref="P14:P15"/>
    <mergeCell ref="H14:H15"/>
    <mergeCell ref="I14:I15"/>
    <mergeCell ref="J14:J15"/>
    <mergeCell ref="K14:K15"/>
    <mergeCell ref="A7:E7"/>
    <mergeCell ref="A8:E8"/>
    <mergeCell ref="A9:E9"/>
    <mergeCell ref="A10:E10"/>
    <mergeCell ref="A1:E2"/>
    <mergeCell ref="A3:E3"/>
    <mergeCell ref="A4:E4"/>
    <mergeCell ref="A5:E5"/>
    <mergeCell ref="A6:E6"/>
  </mergeCells>
  <pageMargins left="1.2204724409448819" right="0.23622047244094491" top="0.39370078740157483" bottom="0.35433070866141736" header="0.31496062992125984" footer="0.31496062992125984"/>
  <pageSetup paperSize="9" orientation="portrait" r:id="rId1"/>
  <ignoredErrors>
    <ignoredError sqref="B31:B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16" sqref="C16"/>
    </sheetView>
  </sheetViews>
  <sheetFormatPr defaultRowHeight="14.4" x14ac:dyDescent="0.3"/>
  <cols>
    <col min="1" max="1" width="19.5546875" customWidth="1"/>
    <col min="3" max="3" width="60.109375" customWidth="1"/>
  </cols>
  <sheetData>
    <row r="1" spans="1:3" x14ac:dyDescent="0.3">
      <c r="A1" s="1" t="s">
        <v>0</v>
      </c>
      <c r="B1" s="2"/>
    </row>
    <row r="2" spans="1:3" x14ac:dyDescent="0.3">
      <c r="A2" s="3" t="s">
        <v>1</v>
      </c>
      <c r="B2" s="19">
        <v>2</v>
      </c>
    </row>
    <row r="3" spans="1:3" x14ac:dyDescent="0.3">
      <c r="A3" s="4" t="s">
        <v>2</v>
      </c>
      <c r="B3" s="19">
        <v>1</v>
      </c>
    </row>
    <row r="4" spans="1:3" x14ac:dyDescent="0.3">
      <c r="A4" s="4" t="s">
        <v>3</v>
      </c>
      <c r="B4" s="19">
        <v>1</v>
      </c>
    </row>
    <row r="7" spans="1:3" x14ac:dyDescent="0.3">
      <c r="C7" t="s">
        <v>14</v>
      </c>
    </row>
    <row r="8" spans="1:3" x14ac:dyDescent="0.3">
      <c r="C8" s="17" t="s">
        <v>13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GroupA</vt:lpstr>
      <vt:lpstr>Options</vt:lpstr>
      <vt:lpstr>home</vt:lpstr>
      <vt:lpstr>homescore</vt:lpstr>
      <vt:lpstr>visitor</vt:lpstr>
      <vt:lpstr>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KNSS_baseins</cp:lastModifiedBy>
  <cp:lastPrinted>2020-02-12T17:07:31Z</cp:lastPrinted>
  <dcterms:created xsi:type="dcterms:W3CDTF">2013-06-13T09:53:07Z</dcterms:created>
  <dcterms:modified xsi:type="dcterms:W3CDTF">2020-03-11T09:33:10Z</dcterms:modified>
</cp:coreProperties>
</file>